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L62" i="1" l="1"/>
  <c r="I62" i="1"/>
  <c r="F62" i="1"/>
  <c r="C62" i="1"/>
  <c r="O54" i="1"/>
  <c r="L54" i="1"/>
  <c r="I54" i="1"/>
  <c r="F54" i="1"/>
  <c r="C54" i="1"/>
  <c r="O56" i="1" l="1"/>
  <c r="L56" i="1"/>
  <c r="I56" i="1"/>
  <c r="F56" i="1"/>
  <c r="C56" i="1"/>
  <c r="O60" i="1"/>
  <c r="L60" i="1"/>
  <c r="I60" i="1"/>
  <c r="F60" i="1"/>
  <c r="C60" i="1"/>
  <c r="C68" i="1"/>
  <c r="F68" i="1"/>
  <c r="F70" i="1" l="1"/>
  <c r="C70" i="1"/>
  <c r="I68" i="1" l="1"/>
  <c r="J29" i="1"/>
  <c r="L58" i="1" l="1"/>
  <c r="I58" i="1"/>
  <c r="F58" i="1"/>
  <c r="C58" i="1"/>
  <c r="L66" i="1" l="1"/>
  <c r="I66" i="1"/>
  <c r="F66" i="1"/>
  <c r="C66" i="1"/>
  <c r="D66" i="1" s="1"/>
  <c r="F64" i="1"/>
  <c r="C64" i="1"/>
  <c r="P62" i="1" l="1"/>
  <c r="P60" i="1"/>
  <c r="P21" i="1" l="1"/>
  <c r="J64" i="1" l="1"/>
  <c r="J25" i="1"/>
  <c r="M23" i="1" l="1"/>
  <c r="J27" i="1" l="1"/>
  <c r="P17" i="1" l="1"/>
  <c r="P15" i="1"/>
  <c r="M21" i="1"/>
  <c r="M19" i="1"/>
  <c r="M17" i="1"/>
  <c r="M15" i="1"/>
  <c r="J23" i="1"/>
  <c r="J21" i="1"/>
  <c r="J19" i="1"/>
  <c r="J17" i="1"/>
  <c r="J15" i="1"/>
  <c r="G31" i="1"/>
  <c r="G29" i="1"/>
  <c r="G27" i="1"/>
  <c r="G25" i="1"/>
  <c r="G23" i="1"/>
  <c r="G21" i="1"/>
  <c r="G19" i="1"/>
  <c r="G17" i="1"/>
  <c r="G15" i="1"/>
  <c r="D31" i="1"/>
  <c r="D29" i="1"/>
  <c r="D27" i="1"/>
  <c r="D25" i="1"/>
  <c r="D23" i="1"/>
  <c r="D21" i="1"/>
  <c r="D19" i="1"/>
  <c r="D17" i="1"/>
  <c r="D15" i="1"/>
  <c r="M62" i="1" l="1"/>
  <c r="D54" i="1" l="1"/>
  <c r="G70" i="1"/>
  <c r="D70" i="1"/>
  <c r="G68" i="1"/>
  <c r="D68" i="1"/>
  <c r="J66" i="1"/>
  <c r="G66" i="1"/>
  <c r="G64" i="1"/>
  <c r="D64" i="1"/>
  <c r="J62" i="1"/>
  <c r="G62" i="1"/>
  <c r="D62" i="1"/>
  <c r="M60" i="1"/>
  <c r="J60" i="1"/>
  <c r="G60" i="1"/>
  <c r="D60" i="1"/>
  <c r="M58" i="1"/>
  <c r="J58" i="1"/>
  <c r="G58" i="1"/>
  <c r="D58" i="1"/>
  <c r="P56" i="1"/>
  <c r="M56" i="1"/>
  <c r="J56" i="1"/>
  <c r="G56" i="1"/>
  <c r="D56" i="1"/>
  <c r="P54" i="1"/>
  <c r="M54" i="1"/>
  <c r="J54" i="1"/>
  <c r="G54" i="1"/>
  <c r="O73" i="1"/>
  <c r="N73" i="1"/>
  <c r="L73" i="1"/>
  <c r="K73" i="1"/>
  <c r="I73" i="1"/>
  <c r="H73" i="1"/>
  <c r="F73" i="1"/>
  <c r="E73" i="1"/>
  <c r="C73" i="1"/>
  <c r="B73" i="1"/>
  <c r="K34" i="1"/>
  <c r="L34" i="1"/>
  <c r="F34" i="1"/>
  <c r="C34" i="1"/>
  <c r="O34" i="1"/>
  <c r="N34" i="1"/>
  <c r="I34" i="1"/>
  <c r="H34" i="1"/>
  <c r="E34" i="1"/>
  <c r="B34" i="1"/>
  <c r="D73" i="1" l="1"/>
  <c r="P73" i="1"/>
  <c r="D34" i="1"/>
  <c r="G34" i="1"/>
  <c r="J34" i="1"/>
  <c r="M34" i="1"/>
  <c r="M73" i="1"/>
  <c r="J73" i="1"/>
  <c r="G73" i="1"/>
  <c r="P34" i="1"/>
</calcChain>
</file>

<file path=xl/sharedStrings.xml><?xml version="1.0" encoding="utf-8"?>
<sst xmlns="http://schemas.openxmlformats.org/spreadsheetml/2006/main" count="54" uniqueCount="24">
  <si>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</si>
  <si>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</si>
  <si>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</si>
  <si>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</si>
  <si>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</si>
  <si>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</si>
  <si>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</si>
  <si>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</si>
  <si>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</si>
  <si>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</si>
  <si>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</si>
  <si>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</si>
  <si>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</si>
  <si>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</si>
  <si>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</si>
  <si>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</si>
  <si>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</si>
  <si>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</si>
  <si>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</si>
  <si>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* operacija zrakoplova = slijetanje ili polijetanje</t>
  </si>
  <si>
    <t>**putnici = putnici u odlasku + putnici u dolasku</t>
  </si>
  <si>
    <t>* Službene statističke podatke objavljuje Državni zavod za statistiku</t>
  </si>
  <si>
    <r>
      <t xml:space="preserve">LIPANJ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</si>
  <si>
    <r>
      <t xml:space="preserve">SIJEČANJ - LIPANJ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</si>
</sst>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charset val="238"/>
    </font>
    <font>
      <b/>
      <sz val="8"/>
      <name val="Arial"/>
      <charset val="238"/>
    </font>
    <font>
      <sz val="8"/>
      <color indexed="10"/>
      <name val="Arial"/>
      <charset val="238"/>
    </font>
    <font>
      <sz val="8"/>
      <name val="Arial"/>
      <charset val="238"/>
    </font>
    <font>
      <i/>
      <sz val="8"/>
      <color indexed="48"/>
      <name val="Arial"/>
      <charset val="238"/>
    </font>
    <font>
      <sz val="8"/>
      <color indexed="20"/>
      <name val="Arial"/>
      <charset val="238"/>
    </font>
    <font>
      <i/>
      <sz val="8"/>
      <color indexed="12"/>
      <name val="Arial"/>
      <family val="2"/>
      <charset val="238"/>
    </font>
    <font>
      <i/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0" fontId="5" fillId="0" borderId="10" xfId="0" applyFont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/>
    <xf numFmtId="0" fontId="20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/>
    <xf numFmtId="0" fontId="17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2" fontId="15" fillId="2" borderId="11" xfId="0" applyNumberFormat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13" fillId="2" borderId="8" xfId="0" applyNumberFormat="1" applyFont="1" applyFill="1" applyBorder="1"/>
    <xf numFmtId="3" fontId="14" fillId="2" borderId="8" xfId="0" applyNumberFormat="1" applyFont="1" applyFill="1" applyBorder="1"/>
    <xf numFmtId="3" fontId="6" fillId="2" borderId="8" xfId="0" applyNumberFormat="1" applyFont="1" applyFill="1" applyBorder="1"/>
    <xf numFmtId="3" fontId="14" fillId="2" borderId="9" xfId="0" applyNumberFormat="1" applyFont="1" applyFill="1" applyBorder="1"/>
    <xf numFmtId="3" fontId="14" fillId="3" borderId="8" xfId="0" applyNumberFormat="1" applyFont="1" applyFill="1" applyBorder="1"/>
    <xf numFmtId="3" fontId="15" fillId="3" borderId="8" xfId="0" applyNumberFormat="1" applyFont="1" applyFill="1" applyBorder="1"/>
    <xf numFmtId="3" fontId="6" fillId="3" borderId="8" xfId="0" applyNumberFormat="1" applyFont="1" applyFill="1" applyBorder="1"/>
    <xf numFmtId="3" fontId="16" fillId="3" borderId="8" xfId="0" applyNumberFormat="1" applyFont="1" applyFill="1" applyBorder="1"/>
    <xf numFmtId="3" fontId="17" fillId="2" borderId="8" xfId="0" applyNumberFormat="1" applyFont="1" applyFill="1" applyBorder="1"/>
    <xf numFmtId="3" fontId="17" fillId="3" borderId="8" xfId="0" applyNumberFormat="1" applyFont="1" applyFill="1" applyBorder="1"/>
    <xf numFmtId="3" fontId="17" fillId="0" borderId="8" xfId="0" applyNumberFormat="1" applyFont="1" applyBorder="1"/>
    <xf numFmtId="3" fontId="16" fillId="2" borderId="8" xfId="0" applyNumberFormat="1" applyFont="1" applyFill="1" applyBorder="1"/>
    <xf numFmtId="3" fontId="18" fillId="3" borderId="8" xfId="0" applyNumberFormat="1" applyFont="1" applyFill="1" applyBorder="1"/>
    <xf numFmtId="3" fontId="15" fillId="2" borderId="8" xfId="0" applyNumberFormat="1" applyFont="1" applyFill="1" applyBorder="1"/>
    <xf numFmtId="3" fontId="16" fillId="0" borderId="8" xfId="0" applyNumberFormat="1" applyFont="1" applyBorder="1"/>
    <xf numFmtId="3" fontId="14" fillId="0" borderId="8" xfId="0" applyNumberFormat="1" applyFont="1" applyBorder="1"/>
    <xf numFmtId="3" fontId="18" fillId="2" borderId="8" xfId="0" applyNumberFormat="1" applyFont="1" applyFill="1" applyBorder="1"/>
    <xf numFmtId="3" fontId="14" fillId="3" borderId="27" xfId="0" applyNumberFormat="1" applyFont="1" applyFill="1" applyBorder="1"/>
    <xf numFmtId="3" fontId="14" fillId="3" borderId="28" xfId="0" applyNumberFormat="1" applyFont="1" applyFill="1" applyBorder="1"/>
    <xf numFmtId="3" fontId="15" fillId="3" borderId="30" xfId="0" applyNumberFormat="1" applyFont="1" applyFill="1" applyBorder="1"/>
    <xf numFmtId="3" fontId="13" fillId="3" borderId="28" xfId="0" applyNumberFormat="1" applyFont="1" applyFill="1" applyBorder="1"/>
    <xf numFmtId="3" fontId="18" fillId="3" borderId="28" xfId="0" applyNumberFormat="1" applyFont="1" applyFill="1" applyBorder="1"/>
    <xf numFmtId="3" fontId="17" fillId="3" borderId="28" xfId="0" applyNumberFormat="1" applyFont="1" applyFill="1" applyBorder="1"/>
    <xf numFmtId="3" fontId="16" fillId="3" borderId="28" xfId="0" applyNumberFormat="1" applyFont="1" applyFill="1" applyBorder="1"/>
    <xf numFmtId="3" fontId="16" fillId="3" borderId="29" xfId="0" applyNumberFormat="1" applyFont="1" applyFill="1" applyBorder="1"/>
    <xf numFmtId="3" fontId="13" fillId="3" borderId="8" xfId="0" applyNumberFormat="1" applyFont="1" applyFill="1" applyBorder="1"/>
    <xf numFmtId="3" fontId="15" fillId="3" borderId="28" xfId="0" applyNumberFormat="1" applyFont="1" applyFill="1" applyBorder="1"/>
    <xf numFmtId="4" fontId="6" fillId="2" borderId="8" xfId="0" applyNumberFormat="1" applyFont="1" applyFill="1" applyBorder="1" applyAlignment="1">
      <alignment horizontal="right" vertical="center"/>
    </xf>
    <xf numFmtId="4" fontId="15" fillId="2" borderId="8" xfId="0" applyNumberFormat="1" applyFont="1" applyFill="1" applyBorder="1"/>
    <xf numFmtId="4" fontId="15" fillId="3" borderId="8" xfId="0" applyNumberFormat="1" applyFont="1" applyFill="1" applyBorder="1"/>
    <xf numFmtId="3" fontId="16" fillId="3" borderId="0" xfId="0" applyNumberFormat="1" applyFont="1" applyFill="1"/>
    <xf numFmtId="4" fontId="15" fillId="4" borderId="8" xfId="0" applyNumberFormat="1" applyFont="1" applyFill="1" applyBorder="1"/>
    <xf numFmtId="3" fontId="5" fillId="4" borderId="8" xfId="0" applyNumberFormat="1" applyFont="1" applyFill="1" applyBorder="1"/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31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2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4568174" cy="878254"/>
    <xdr:sp macro="" textlink="">
      <xdr:nvSpPr>
        <xdr:cNvPr id="3" name="TextBox 2"/>
        <xdr:cNvSpPr txBox="1"/>
      </xdr:nvSpPr>
      <xdr:spPr>
        <a:xfrm>
          <a:off x="2164080" y="0"/>
          <a:ext cx="4568174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 baseline="0">
            <a:latin typeface="Arial Narrow" pitchFamily="34" charset="0"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38</xdr:row>
      <xdr:rowOff>0</xdr:rowOff>
    </xdr:from>
    <xdr:to>
      <xdr:col>2</xdr:col>
      <xdr:colOff>504825</xdr:colOff>
      <xdr:row>38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462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38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39</xdr:row>
      <xdr:rowOff>0</xdr:rowOff>
    </xdr:from>
    <xdr:to>
      <xdr:col>2</xdr:col>
      <xdr:colOff>504825</xdr:colOff>
      <xdr:row>43</xdr:row>
      <xdr:rowOff>133350</xdr:rowOff>
    </xdr:to>
    <xdr:pic>
      <xdr:nvPicPr>
        <xdr:cNvPr id="1029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573024</xdr:colOff>
      <xdr:row>38</xdr:row>
      <xdr:rowOff>152400</xdr:rowOff>
    </xdr:from>
    <xdr:ext cx="4568174" cy="878254"/>
    <xdr:sp macro="" textlink="">
      <xdr:nvSpPr>
        <xdr:cNvPr id="2" name="TextBox 6"/>
        <xdr:cNvSpPr txBox="1"/>
      </xdr:nvSpPr>
      <xdr:spPr>
        <a:xfrm>
          <a:off x="2139696" y="6973824"/>
          <a:ext cx="4568174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 baseline="0">
            <a:latin typeface="Arial Narrow" pitchFamily="34" charset="0"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36</xdr:row>
      <xdr:rowOff>0</xdr:rowOff>
    </xdr:from>
    <xdr:to>
      <xdr:col>2</xdr:col>
      <xdr:colOff>504825</xdr:colOff>
      <xdr:row>36</xdr:row>
      <xdr:rowOff>0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36</xdr:row>
      <xdr:rowOff>0</xdr:rowOff>
    </xdr:from>
    <xdr:ext cx="190587" cy="257482"/>
    <xdr:sp macro="" textlink="">
      <xdr:nvSpPr>
        <xdr:cNvPr id="9" name="TextBox 8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75</xdr:row>
      <xdr:rowOff>0</xdr:rowOff>
    </xdr:from>
    <xdr:to>
      <xdr:col>2</xdr:col>
      <xdr:colOff>504825</xdr:colOff>
      <xdr:row>75</xdr:row>
      <xdr:rowOff>0</xdr:rowOff>
    </xdr:to>
    <xdr:pic>
      <xdr:nvPicPr>
        <xdr:cNvPr id="10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75</xdr:row>
      <xdr:rowOff>0</xdr:rowOff>
    </xdr:from>
    <xdr:ext cx="190587" cy="257482"/>
    <xdr:sp macro="" textlink="">
      <xdr:nvSpPr>
        <xdr:cNvPr id="11" name="TextBox 10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7"/>
  <sheetViews>
    <sheetView tabSelected="1" zoomScaleNormal="100" workbookViewId="0">
      <selection activeCell="O63" sqref="O63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80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26" x14ac:dyDescent="0.2">
      <c r="A9" s="88" t="s">
        <v>22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87" t="s">
        <v>3</v>
      </c>
      <c r="C12" s="78"/>
      <c r="D12" s="79"/>
      <c r="E12" s="87" t="s">
        <v>14</v>
      </c>
      <c r="F12" s="78"/>
      <c r="G12" s="79"/>
      <c r="H12" s="87" t="s">
        <v>15</v>
      </c>
      <c r="I12" s="78"/>
      <c r="J12" s="79"/>
      <c r="K12" s="87" t="s">
        <v>17</v>
      </c>
      <c r="L12" s="78"/>
      <c r="M12" s="79"/>
      <c r="N12" s="77" t="s">
        <v>18</v>
      </c>
      <c r="O12" s="78"/>
      <c r="P12" s="79"/>
    </row>
    <row r="13" spans="1:26" x14ac:dyDescent="0.2">
      <c r="A13" s="83"/>
      <c r="B13" s="67">
        <v>2014</v>
      </c>
      <c r="C13" s="69">
        <v>2015</v>
      </c>
      <c r="D13" s="71" t="s">
        <v>6</v>
      </c>
      <c r="E13" s="67">
        <v>2014</v>
      </c>
      <c r="F13" s="69">
        <v>2015</v>
      </c>
      <c r="G13" s="75" t="s">
        <v>6</v>
      </c>
      <c r="H13" s="67">
        <v>2014</v>
      </c>
      <c r="I13" s="69">
        <v>2015</v>
      </c>
      <c r="J13" s="71" t="s">
        <v>6</v>
      </c>
      <c r="K13" s="67">
        <v>2014</v>
      </c>
      <c r="L13" s="69">
        <v>2015</v>
      </c>
      <c r="M13" s="75" t="s">
        <v>6</v>
      </c>
      <c r="N13" s="67">
        <v>2014</v>
      </c>
      <c r="O13" s="69">
        <v>2015</v>
      </c>
      <c r="P13" s="71" t="s">
        <v>6</v>
      </c>
    </row>
    <row r="14" spans="1:26" ht="13.5" thickBot="1" x14ac:dyDescent="0.25">
      <c r="A14" s="84"/>
      <c r="B14" s="68"/>
      <c r="C14" s="70"/>
      <c r="D14" s="85"/>
      <c r="E14" s="68"/>
      <c r="F14" s="70"/>
      <c r="G14" s="76"/>
      <c r="H14" s="68"/>
      <c r="I14" s="70"/>
      <c r="J14" s="72"/>
      <c r="K14" s="68"/>
      <c r="L14" s="70"/>
      <c r="M14" s="76"/>
      <c r="N14" s="68"/>
      <c r="O14" s="70"/>
      <c r="P14" s="72"/>
    </row>
    <row r="15" spans="1:26" ht="13.5" thickTop="1" x14ac:dyDescent="0.2">
      <c r="A15" s="10" t="s">
        <v>7</v>
      </c>
      <c r="B15" s="34">
        <v>3428</v>
      </c>
      <c r="C15" s="35">
        <v>3684</v>
      </c>
      <c r="D15" s="61">
        <f>((C15-B15)/B15)*100</f>
        <v>7.4679113185530914</v>
      </c>
      <c r="E15" s="34">
        <v>241136</v>
      </c>
      <c r="F15" s="35">
        <v>244683</v>
      </c>
      <c r="G15" s="61">
        <f>((F15-E15)/E15)*100</f>
        <v>1.4709541503549866</v>
      </c>
      <c r="H15" s="34">
        <v>592</v>
      </c>
      <c r="I15" s="35">
        <v>694</v>
      </c>
      <c r="J15" s="61">
        <f>((I15-H15)/H15)*100</f>
        <v>17.22972972972973</v>
      </c>
      <c r="K15" s="34">
        <v>412372</v>
      </c>
      <c r="L15" s="35">
        <v>429309</v>
      </c>
      <c r="M15" s="61">
        <f>((L15-K15)/K15)*100</f>
        <v>4.1072138748508635</v>
      </c>
      <c r="N15" s="34">
        <v>140292</v>
      </c>
      <c r="O15" s="37">
        <v>149037</v>
      </c>
      <c r="P15" s="61">
        <f>((O15-N15)/N15)*100</f>
        <v>6.2334274228038655</v>
      </c>
    </row>
    <row r="16" spans="1:26" x14ac:dyDescent="0.2">
      <c r="A16" s="11"/>
      <c r="B16" s="38"/>
      <c r="C16" s="38"/>
      <c r="D16" s="39"/>
      <c r="E16" s="38"/>
      <c r="F16" s="38"/>
      <c r="G16" s="39"/>
      <c r="H16" s="38"/>
      <c r="I16" s="38"/>
      <c r="J16" s="39"/>
      <c r="K16" s="38"/>
      <c r="L16" s="38"/>
      <c r="M16" s="39"/>
      <c r="N16" s="38"/>
      <c r="O16" s="41"/>
      <c r="P16" s="39"/>
    </row>
    <row r="17" spans="1:16" x14ac:dyDescent="0.2">
      <c r="A17" s="12" t="s">
        <v>8</v>
      </c>
      <c r="B17" s="34">
        <v>2549</v>
      </c>
      <c r="C17" s="35">
        <v>2936</v>
      </c>
      <c r="D17" s="61">
        <f>((C17-B17)/B17)*100</f>
        <v>15.182424480188308</v>
      </c>
      <c r="E17" s="34">
        <v>234130</v>
      </c>
      <c r="F17" s="35">
        <v>267896</v>
      </c>
      <c r="G17" s="61">
        <f>((F17-E17)/E17)*100</f>
        <v>14.421902361935675</v>
      </c>
      <c r="H17" s="34">
        <v>2148</v>
      </c>
      <c r="I17" s="35">
        <v>2475</v>
      </c>
      <c r="J17" s="61">
        <f>((I17-H17)/H17)*100</f>
        <v>15.223463687150836</v>
      </c>
      <c r="K17" s="34">
        <v>46873</v>
      </c>
      <c r="L17" s="35">
        <v>39429</v>
      </c>
      <c r="M17" s="61">
        <f>((L17-K17)/K17)*100</f>
        <v>-15.881210931666418</v>
      </c>
      <c r="N17" s="34">
        <v>2856</v>
      </c>
      <c r="O17" s="37">
        <v>4943</v>
      </c>
      <c r="P17" s="61">
        <f>((O17-N17)/N17)*100</f>
        <v>73.074229691876752</v>
      </c>
    </row>
    <row r="18" spans="1:16" x14ac:dyDescent="0.2">
      <c r="A18" s="11"/>
      <c r="B18" s="38"/>
      <c r="C18" s="38"/>
      <c r="D18" s="39"/>
      <c r="E18" s="38"/>
      <c r="F18" s="38"/>
      <c r="G18" s="39"/>
      <c r="H18" s="38"/>
      <c r="I18" s="38"/>
      <c r="J18" s="39"/>
      <c r="K18" s="38"/>
      <c r="L18" s="38"/>
      <c r="M18" s="39"/>
      <c r="N18" s="38"/>
      <c r="O18" s="41"/>
      <c r="P18" s="40"/>
    </row>
    <row r="19" spans="1:16" x14ac:dyDescent="0.2">
      <c r="A19" s="12" t="s">
        <v>9</v>
      </c>
      <c r="B19" s="34">
        <v>2534</v>
      </c>
      <c r="C19" s="35">
        <v>2414</v>
      </c>
      <c r="D19" s="61">
        <f>((C19-B19)/B19)*100</f>
        <v>-4.73559589581689</v>
      </c>
      <c r="E19" s="34">
        <v>232203</v>
      </c>
      <c r="F19" s="35">
        <v>243318</v>
      </c>
      <c r="G19" s="61">
        <f>((F19-E19)/E19)*100</f>
        <v>4.7867598609837083</v>
      </c>
      <c r="H19" s="34">
        <v>2684</v>
      </c>
      <c r="I19" s="35">
        <v>1745</v>
      </c>
      <c r="J19" s="61">
        <f>((I19-H19)/H19)*100</f>
        <v>-34.985096870342772</v>
      </c>
      <c r="K19" s="34">
        <v>24614</v>
      </c>
      <c r="L19" s="35">
        <v>26934.42</v>
      </c>
      <c r="M19" s="61">
        <f>((L19-K19)/K19)*100</f>
        <v>9.4272365320549216</v>
      </c>
      <c r="N19" s="34"/>
      <c r="O19" s="42"/>
      <c r="P19" s="36"/>
    </row>
    <row r="20" spans="1:16" x14ac:dyDescent="0.2">
      <c r="A20" s="11"/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43"/>
      <c r="P20" s="40"/>
    </row>
    <row r="21" spans="1:16" x14ac:dyDescent="0.2">
      <c r="A21" s="12" t="s">
        <v>10</v>
      </c>
      <c r="B21" s="34">
        <v>1111</v>
      </c>
      <c r="C21" s="35">
        <v>1113</v>
      </c>
      <c r="D21" s="61">
        <f>((C21-B21)/B21)*100</f>
        <v>0.18001800180018002</v>
      </c>
      <c r="E21" s="34">
        <v>60233</v>
      </c>
      <c r="F21" s="35">
        <v>58387</v>
      </c>
      <c r="G21" s="61">
        <f>((F21-E21)/E21)*100</f>
        <v>-3.0647651619544103</v>
      </c>
      <c r="H21" s="34">
        <v>1583</v>
      </c>
      <c r="I21" s="35">
        <v>1080</v>
      </c>
      <c r="J21" s="61">
        <f>((I21-H21)/H21)*100</f>
        <v>-31.775110549589385</v>
      </c>
      <c r="K21" s="34">
        <v>1150</v>
      </c>
      <c r="L21" s="35">
        <v>625</v>
      </c>
      <c r="M21" s="61">
        <f>((L21-K21)/K21)*100</f>
        <v>-45.652173913043477</v>
      </c>
      <c r="N21" s="34">
        <v>11</v>
      </c>
      <c r="O21" s="35">
        <v>279</v>
      </c>
      <c r="P21" s="61">
        <f>((O21-N21)/N21)*100</f>
        <v>2436.3636363636365</v>
      </c>
    </row>
    <row r="22" spans="1:16" x14ac:dyDescent="0.2">
      <c r="A22" s="11"/>
      <c r="B22" s="38"/>
      <c r="C22" s="38"/>
      <c r="D22" s="39"/>
      <c r="E22" s="38"/>
      <c r="F22" s="38"/>
      <c r="G22" s="39"/>
      <c r="H22" s="38"/>
      <c r="I22" s="38"/>
      <c r="J22" s="39"/>
      <c r="K22" s="38"/>
      <c r="L22" s="38"/>
      <c r="M22" s="39"/>
      <c r="N22" s="38"/>
      <c r="O22" s="44"/>
      <c r="P22" s="40"/>
    </row>
    <row r="23" spans="1:16" x14ac:dyDescent="0.2">
      <c r="A23" s="12" t="s">
        <v>11</v>
      </c>
      <c r="B23" s="34">
        <v>1233</v>
      </c>
      <c r="C23" s="35">
        <v>1043</v>
      </c>
      <c r="D23" s="61">
        <f>((C23-B23)/B23)*100</f>
        <v>-15.4095701540957</v>
      </c>
      <c r="E23" s="34">
        <v>68238</v>
      </c>
      <c r="F23" s="35">
        <v>66252</v>
      </c>
      <c r="G23" s="61">
        <f>((F23-E23)/E23)*100</f>
        <v>-2.9104018288929923</v>
      </c>
      <c r="H23" s="34">
        <v>1738</v>
      </c>
      <c r="I23" s="35">
        <v>1743</v>
      </c>
      <c r="J23" s="61">
        <f>((I23-H23)/H23)*100</f>
        <v>0.28768699654775604</v>
      </c>
      <c r="K23" s="34">
        <v>1728</v>
      </c>
      <c r="L23" s="35">
        <v>1090</v>
      </c>
      <c r="M23" s="61">
        <f>((L23-K23)/K23)*100</f>
        <v>-36.921296296296298</v>
      </c>
      <c r="N23" s="34"/>
      <c r="O23" s="35"/>
      <c r="P23" s="36"/>
    </row>
    <row r="24" spans="1:16" x14ac:dyDescent="0.2">
      <c r="A24" s="11"/>
      <c r="B24" s="38"/>
      <c r="C24" s="38"/>
      <c r="D24" s="39"/>
      <c r="E24" s="38"/>
      <c r="F24" s="38"/>
      <c r="G24" s="39"/>
      <c r="H24" s="38"/>
      <c r="I24" s="38"/>
      <c r="J24" s="39"/>
      <c r="K24" s="38"/>
      <c r="L24" s="38"/>
      <c r="M24" s="39"/>
      <c r="N24" s="41"/>
      <c r="O24" s="43"/>
      <c r="P24" s="41"/>
    </row>
    <row r="25" spans="1:16" x14ac:dyDescent="0.2">
      <c r="A25" s="12" t="s">
        <v>12</v>
      </c>
      <c r="B25" s="34">
        <v>255</v>
      </c>
      <c r="C25" s="35">
        <v>180</v>
      </c>
      <c r="D25" s="61">
        <f>((C25-B25)/B25)*100</f>
        <v>-29.411764705882355</v>
      </c>
      <c r="E25" s="34">
        <v>3501</v>
      </c>
      <c r="F25" s="35">
        <v>4122</v>
      </c>
      <c r="G25" s="61">
        <f>((F25-E25)/E25)*100</f>
        <v>17.737789203084834</v>
      </c>
      <c r="H25" s="34">
        <v>0</v>
      </c>
      <c r="I25" s="35"/>
      <c r="J25" s="61" t="e">
        <f>((I25-H25)/H25)*100</f>
        <v>#DIV/0!</v>
      </c>
      <c r="K25" s="35"/>
      <c r="L25" s="35"/>
      <c r="M25" s="47"/>
      <c r="N25" s="45"/>
      <c r="O25" s="42"/>
      <c r="P25" s="45"/>
    </row>
    <row r="26" spans="1:16" x14ac:dyDescent="0.2">
      <c r="A26" s="11"/>
      <c r="B26" s="38"/>
      <c r="C26" s="38"/>
      <c r="D26" s="39"/>
      <c r="E26" s="38"/>
      <c r="F26" s="38"/>
      <c r="G26" s="39"/>
      <c r="H26" s="38"/>
      <c r="I26" s="38"/>
      <c r="J26" s="39"/>
      <c r="K26" s="38"/>
      <c r="L26" s="38"/>
      <c r="M26" s="38"/>
      <c r="N26" s="41"/>
      <c r="O26" s="43"/>
      <c r="P26" s="48"/>
    </row>
    <row r="27" spans="1:16" x14ac:dyDescent="0.2">
      <c r="A27" s="12" t="s">
        <v>13</v>
      </c>
      <c r="B27" s="34">
        <v>370</v>
      </c>
      <c r="C27" s="35">
        <v>534</v>
      </c>
      <c r="D27" s="61">
        <f>((C27-B27)/B27)*100</f>
        <v>44.32432432432433</v>
      </c>
      <c r="E27" s="34">
        <v>14398</v>
      </c>
      <c r="F27" s="35">
        <v>21382</v>
      </c>
      <c r="G27" s="61">
        <f>((F27-E27)/E27)*100</f>
        <v>48.506737046812063</v>
      </c>
      <c r="H27" s="34">
        <v>413</v>
      </c>
      <c r="I27" s="35">
        <v>228</v>
      </c>
      <c r="J27" s="61">
        <f>((I27-H27)/H27)*100</f>
        <v>-44.794188861985475</v>
      </c>
      <c r="K27" s="35"/>
      <c r="L27" s="35">
        <v>395</v>
      </c>
      <c r="M27" s="35"/>
      <c r="N27" s="45"/>
      <c r="O27" s="42"/>
      <c r="P27" s="45"/>
    </row>
    <row r="28" spans="1:16" x14ac:dyDescent="0.2">
      <c r="A28" s="11"/>
      <c r="B28" s="38"/>
      <c r="C28" s="38"/>
      <c r="D28" s="39"/>
      <c r="E28" s="38"/>
      <c r="F28" s="38"/>
      <c r="G28" s="39"/>
      <c r="H28" s="38"/>
      <c r="I28" s="38"/>
      <c r="J28" s="39"/>
      <c r="K28" s="38"/>
      <c r="L28" s="38"/>
      <c r="M28" s="38"/>
      <c r="N28" s="41"/>
      <c r="O28" s="43"/>
      <c r="P28" s="41"/>
    </row>
    <row r="29" spans="1:16" x14ac:dyDescent="0.2">
      <c r="A29" s="12" t="s">
        <v>2</v>
      </c>
      <c r="B29" s="34">
        <v>302</v>
      </c>
      <c r="C29" s="35">
        <v>221</v>
      </c>
      <c r="D29" s="61">
        <f>((C29-B29)/B29)*100</f>
        <v>-26.82119205298013</v>
      </c>
      <c r="E29" s="34">
        <v>2635</v>
      </c>
      <c r="F29" s="35">
        <v>1686</v>
      </c>
      <c r="G29" s="61">
        <f>((F29-E29)/E29)*100</f>
        <v>-36.015180265654649</v>
      </c>
      <c r="H29" s="34">
        <v>0</v>
      </c>
      <c r="I29" s="35">
        <v>2</v>
      </c>
      <c r="J29" s="61" t="e">
        <f>((I29-H29)/H29)*100</f>
        <v>#DIV/0!</v>
      </c>
      <c r="K29" s="35"/>
      <c r="L29" s="35"/>
      <c r="M29" s="35"/>
      <c r="N29" s="45"/>
      <c r="O29" s="42"/>
      <c r="P29" s="45"/>
    </row>
    <row r="30" spans="1:16" x14ac:dyDescent="0.2">
      <c r="A30" s="11"/>
      <c r="B30" s="38"/>
      <c r="C30" s="38"/>
      <c r="D30" s="39"/>
      <c r="E30" s="38"/>
      <c r="F30" s="38"/>
      <c r="G30" s="39"/>
      <c r="H30" s="38"/>
      <c r="I30" s="38"/>
      <c r="J30" s="46"/>
      <c r="K30" s="49"/>
      <c r="L30" s="49"/>
      <c r="M30" s="49"/>
      <c r="N30" s="48"/>
      <c r="O30" s="44"/>
      <c r="P30" s="48"/>
    </row>
    <row r="31" spans="1:16" x14ac:dyDescent="0.2">
      <c r="A31" s="12" t="s">
        <v>5</v>
      </c>
      <c r="B31" s="34">
        <v>609</v>
      </c>
      <c r="C31" s="35">
        <v>716</v>
      </c>
      <c r="D31" s="61">
        <f>((C31-B31)/B31)*100</f>
        <v>17.569786535303777</v>
      </c>
      <c r="E31" s="34">
        <v>883</v>
      </c>
      <c r="F31" s="35">
        <v>1963</v>
      </c>
      <c r="G31" s="61">
        <f>((F31-E31)/E31)*100</f>
        <v>122.31030577576445</v>
      </c>
      <c r="H31" s="35"/>
      <c r="I31" s="35"/>
      <c r="J31" s="50"/>
      <c r="K31" s="42"/>
      <c r="L31" s="35"/>
      <c r="M31" s="35"/>
      <c r="N31" s="45"/>
      <c r="O31" s="42"/>
      <c r="P31" s="45"/>
    </row>
    <row r="32" spans="1:16" ht="13.5" thickBot="1" x14ac:dyDescent="0.25">
      <c r="A32" s="13"/>
      <c r="B32" s="51"/>
      <c r="C32" s="52"/>
      <c r="D32" s="53"/>
      <c r="E32" s="54"/>
      <c r="F32" s="52"/>
      <c r="G32" s="52"/>
      <c r="H32" s="52"/>
      <c r="I32" s="52"/>
      <c r="J32" s="55"/>
      <c r="K32" s="56"/>
      <c r="L32" s="52"/>
      <c r="M32" s="52"/>
      <c r="N32" s="57"/>
      <c r="O32" s="56"/>
      <c r="P32" s="58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21">
        <f>SUM(B15:B31)</f>
        <v>12391</v>
      </c>
      <c r="C34" s="18">
        <f>SUM(C15:C31)</f>
        <v>12841</v>
      </c>
      <c r="D34" s="19">
        <f>((C34-B34)/B34)*100</f>
        <v>3.631668146235171</v>
      </c>
      <c r="E34" s="21">
        <f>SUM(E15:E31)</f>
        <v>857357</v>
      </c>
      <c r="F34" s="18">
        <f>SUM(F15:F31)</f>
        <v>909689</v>
      </c>
      <c r="G34" s="19">
        <f>((F34-E34)/E34)*100</f>
        <v>6.1038750485503703</v>
      </c>
      <c r="H34" s="21">
        <f>SUM(H15:H31)</f>
        <v>9158</v>
      </c>
      <c r="I34" s="18">
        <f>SUM(I15:I31)</f>
        <v>7967</v>
      </c>
      <c r="J34" s="19">
        <f>((I34-H34)/H34)*100</f>
        <v>-13.00502293077091</v>
      </c>
      <c r="K34" s="20">
        <f>SUM(K15:K31)</f>
        <v>486737</v>
      </c>
      <c r="L34" s="18">
        <f>SUM(L15:L31)</f>
        <v>497782.42</v>
      </c>
      <c r="M34" s="19">
        <f>((L34-K34)/K34)*100</f>
        <v>2.2692788918861693</v>
      </c>
      <c r="N34" s="21">
        <f>SUM(N15:N31)</f>
        <v>143159</v>
      </c>
      <c r="O34" s="18">
        <f>SUM(O15:O32)</f>
        <v>154259</v>
      </c>
      <c r="P34" s="19">
        <f>((O34-N34)/N34)*100</f>
        <v>7.7536166081070697</v>
      </c>
    </row>
    <row r="35" spans="1:16" x14ac:dyDescent="0.2">
      <c r="M35" s="1"/>
    </row>
    <row r="36" spans="1:16" x14ac:dyDescent="0.2">
      <c r="A36" t="s">
        <v>19</v>
      </c>
      <c r="M36" s="1"/>
    </row>
    <row r="37" spans="1:16" x14ac:dyDescent="0.2">
      <c r="A37" t="s">
        <v>20</v>
      </c>
      <c r="M37" s="1"/>
    </row>
    <row r="38" spans="1:16" x14ac:dyDescent="0.2">
      <c r="A38" t="s">
        <v>21</v>
      </c>
    </row>
    <row r="39" spans="1:16" x14ac:dyDescent="0.2">
      <c r="M39" t="s">
        <v>16</v>
      </c>
    </row>
    <row r="47" spans="1:16" x14ac:dyDescent="0.2">
      <c r="A47" s="80" t="s">
        <v>0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</row>
    <row r="48" spans="1:16" x14ac:dyDescent="0.2">
      <c r="A48" s="81" t="s">
        <v>23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</row>
    <row r="50" spans="1:16" ht="13.5" thickBot="1" x14ac:dyDescent="0.25"/>
    <row r="51" spans="1:16" x14ac:dyDescent="0.2">
      <c r="A51" s="9" t="s">
        <v>1</v>
      </c>
      <c r="B51" s="77" t="s">
        <v>3</v>
      </c>
      <c r="C51" s="78"/>
      <c r="D51" s="79"/>
      <c r="E51" s="77" t="s">
        <v>14</v>
      </c>
      <c r="F51" s="78"/>
      <c r="G51" s="79"/>
      <c r="H51" s="77" t="s">
        <v>15</v>
      </c>
      <c r="I51" s="78"/>
      <c r="J51" s="79"/>
      <c r="K51" s="77" t="s">
        <v>17</v>
      </c>
      <c r="L51" s="78"/>
      <c r="M51" s="79"/>
      <c r="N51" s="77" t="s">
        <v>18</v>
      </c>
      <c r="O51" s="78"/>
      <c r="P51" s="79"/>
    </row>
    <row r="52" spans="1:16" x14ac:dyDescent="0.2">
      <c r="A52" s="73"/>
      <c r="B52" s="67">
        <v>2014</v>
      </c>
      <c r="C52" s="69">
        <v>2015</v>
      </c>
      <c r="D52" s="71" t="s">
        <v>6</v>
      </c>
      <c r="E52" s="67">
        <v>2014</v>
      </c>
      <c r="F52" s="69">
        <v>2015</v>
      </c>
      <c r="G52" s="75" t="s">
        <v>6</v>
      </c>
      <c r="H52" s="67">
        <v>2014</v>
      </c>
      <c r="I52" s="69">
        <v>2015</v>
      </c>
      <c r="J52" s="71" t="s">
        <v>6</v>
      </c>
      <c r="K52" s="67">
        <v>2014</v>
      </c>
      <c r="L52" s="69">
        <v>2015</v>
      </c>
      <c r="M52" s="75" t="s">
        <v>6</v>
      </c>
      <c r="N52" s="67">
        <v>2014</v>
      </c>
      <c r="O52" s="69">
        <v>2015</v>
      </c>
      <c r="P52" s="71" t="s">
        <v>6</v>
      </c>
    </row>
    <row r="53" spans="1:16" ht="13.5" thickBot="1" x14ac:dyDescent="0.25">
      <c r="A53" s="74"/>
      <c r="B53" s="68"/>
      <c r="C53" s="70"/>
      <c r="D53" s="72"/>
      <c r="E53" s="68"/>
      <c r="F53" s="70"/>
      <c r="G53" s="76"/>
      <c r="H53" s="68"/>
      <c r="I53" s="70"/>
      <c r="J53" s="72"/>
      <c r="K53" s="68"/>
      <c r="L53" s="70"/>
      <c r="M53" s="76"/>
      <c r="N53" s="68"/>
      <c r="O53" s="70"/>
      <c r="P53" s="72"/>
    </row>
    <row r="54" spans="1:16" ht="13.5" thickTop="1" x14ac:dyDescent="0.2">
      <c r="A54" s="10" t="s">
        <v>7</v>
      </c>
      <c r="B54" s="34">
        <v>17838</v>
      </c>
      <c r="C54" s="35">
        <f>16073+C15</f>
        <v>19757</v>
      </c>
      <c r="D54" s="62">
        <f>((C54-B54)/B54)*100</f>
        <v>10.757932503643906</v>
      </c>
      <c r="E54" s="34">
        <v>1071056</v>
      </c>
      <c r="F54" s="35">
        <f>897958+F15</f>
        <v>1142641</v>
      </c>
      <c r="G54" s="62">
        <f>((F54-E54)/E54)*100</f>
        <v>6.6835907739651343</v>
      </c>
      <c r="H54" s="34">
        <v>1087</v>
      </c>
      <c r="I54" s="35">
        <f>878+I15</f>
        <v>1572</v>
      </c>
      <c r="J54" s="62">
        <f>((I54-H54)/H54)*100</f>
        <v>44.618215271389147</v>
      </c>
      <c r="K54" s="34">
        <v>2485737</v>
      </c>
      <c r="L54" s="35">
        <f>1822494+L15</f>
        <v>2251803</v>
      </c>
      <c r="M54" s="62">
        <f>((L54-K54)/K54)*100</f>
        <v>-9.4110519334909526</v>
      </c>
      <c r="N54" s="34">
        <v>885383</v>
      </c>
      <c r="O54" s="37">
        <f>834421+O15</f>
        <v>983458</v>
      </c>
      <c r="P54" s="62">
        <f>((O54-N54)/N54)*100</f>
        <v>11.07712707382003</v>
      </c>
    </row>
    <row r="55" spans="1:16" x14ac:dyDescent="0.2">
      <c r="A55" s="11"/>
      <c r="B55" s="38"/>
      <c r="C55" s="38"/>
      <c r="D55" s="63"/>
      <c r="E55" s="38"/>
      <c r="F55" s="38"/>
      <c r="G55" s="63"/>
      <c r="H55" s="38"/>
      <c r="I55" s="38"/>
      <c r="J55" s="63"/>
      <c r="K55" s="38"/>
      <c r="L55" s="38"/>
      <c r="M55" s="63"/>
      <c r="N55" s="38"/>
      <c r="O55" s="41"/>
      <c r="P55" s="63"/>
    </row>
    <row r="56" spans="1:16" x14ac:dyDescent="0.2">
      <c r="A56" s="12" t="s">
        <v>8</v>
      </c>
      <c r="B56" s="34">
        <v>6840</v>
      </c>
      <c r="C56" s="35">
        <f>4870+C17</f>
        <v>7806</v>
      </c>
      <c r="D56" s="62">
        <f>((C56-B56)/B56)*100</f>
        <v>14.12280701754386</v>
      </c>
      <c r="E56" s="34">
        <v>540252</v>
      </c>
      <c r="F56" s="35">
        <f>329784+F17</f>
        <v>597680</v>
      </c>
      <c r="G56" s="62">
        <f>((F56-E56)/E56)*100</f>
        <v>10.629854216180597</v>
      </c>
      <c r="H56" s="34">
        <v>8219</v>
      </c>
      <c r="I56" s="35">
        <f>6569+I17</f>
        <v>9044</v>
      </c>
      <c r="J56" s="62">
        <f>((I56-H56)/H56)*100</f>
        <v>10.037717483878819</v>
      </c>
      <c r="K56" s="34">
        <v>202308</v>
      </c>
      <c r="L56" s="35">
        <f>116976+L17</f>
        <v>156405</v>
      </c>
      <c r="M56" s="62">
        <f>((L56-K56)/K56)*100</f>
        <v>-22.689661308499911</v>
      </c>
      <c r="N56" s="34">
        <v>4255</v>
      </c>
      <c r="O56" s="37">
        <f>385+O17</f>
        <v>5328</v>
      </c>
      <c r="P56" s="62">
        <f>((O56-N56)/N56)*100</f>
        <v>25.217391304347824</v>
      </c>
    </row>
    <row r="57" spans="1:16" x14ac:dyDescent="0.2">
      <c r="A57" s="11"/>
      <c r="B57" s="38"/>
      <c r="C57" s="38"/>
      <c r="D57" s="63"/>
      <c r="E57" s="38"/>
      <c r="F57" s="38"/>
      <c r="G57" s="63"/>
      <c r="H57" s="38"/>
      <c r="I57" s="38"/>
      <c r="J57" s="63"/>
      <c r="K57" s="38"/>
      <c r="L57" s="38"/>
      <c r="M57" s="63"/>
      <c r="N57" s="38"/>
      <c r="O57" s="64"/>
      <c r="P57" s="48"/>
    </row>
    <row r="58" spans="1:16" x14ac:dyDescent="0.2">
      <c r="A58" s="12" t="s">
        <v>9</v>
      </c>
      <c r="B58" s="34">
        <v>6412</v>
      </c>
      <c r="C58" s="35">
        <f>3876+C19</f>
        <v>6290</v>
      </c>
      <c r="D58" s="62">
        <f>((C58-B58)/B58)*100</f>
        <v>-1.9026824703680598</v>
      </c>
      <c r="E58" s="34">
        <v>550540</v>
      </c>
      <c r="F58" s="35">
        <f>337852+F19</f>
        <v>581170</v>
      </c>
      <c r="G58" s="62">
        <f>((F58-E58)/E58)*100</f>
        <v>5.5636284375340574</v>
      </c>
      <c r="H58" s="34">
        <v>6355</v>
      </c>
      <c r="I58" s="35">
        <f>4265+I19</f>
        <v>6010</v>
      </c>
      <c r="J58" s="62">
        <f>((I58-H58)/H58)*100</f>
        <v>-5.4287962234461054</v>
      </c>
      <c r="K58" s="34">
        <v>128303</v>
      </c>
      <c r="L58" s="35">
        <f>93300+L19</f>
        <v>120234.42</v>
      </c>
      <c r="M58" s="62">
        <f>((L58-K58)/K58)*100</f>
        <v>-6.2886916128227721</v>
      </c>
      <c r="N58" s="34"/>
      <c r="O58" s="42"/>
      <c r="P58" s="45"/>
    </row>
    <row r="59" spans="1:16" x14ac:dyDescent="0.2">
      <c r="A59" s="11"/>
      <c r="B59" s="38"/>
      <c r="C59" s="38"/>
      <c r="D59" s="63"/>
      <c r="E59" s="38"/>
      <c r="F59" s="38"/>
      <c r="G59" s="63"/>
      <c r="H59" s="38"/>
      <c r="I59" s="38"/>
      <c r="J59" s="63"/>
      <c r="K59" s="38"/>
      <c r="L59" s="38"/>
      <c r="M59" s="63"/>
      <c r="N59" s="38"/>
      <c r="O59" s="43"/>
      <c r="P59" s="41"/>
    </row>
    <row r="60" spans="1:16" x14ac:dyDescent="0.2">
      <c r="A60" s="12" t="s">
        <v>10</v>
      </c>
      <c r="B60" s="34">
        <v>2976</v>
      </c>
      <c r="C60" s="35">
        <f>1543+C21</f>
        <v>2656</v>
      </c>
      <c r="D60" s="62">
        <f>((C60-B60)/B60)*100</f>
        <v>-10.75268817204301</v>
      </c>
      <c r="E60" s="34">
        <v>113376</v>
      </c>
      <c r="F60" s="35">
        <f>40473+F21</f>
        <v>98860</v>
      </c>
      <c r="G60" s="62">
        <f>((F60-E60)/E60)*100</f>
        <v>-12.803415184871577</v>
      </c>
      <c r="H60" s="34">
        <v>2813</v>
      </c>
      <c r="I60" s="35">
        <f>740+I21</f>
        <v>1820</v>
      </c>
      <c r="J60" s="62">
        <f>((I60-H60)/H60)*100</f>
        <v>-35.300391041592604</v>
      </c>
      <c r="K60" s="34">
        <v>2849</v>
      </c>
      <c r="L60" s="35">
        <f>2080+L21</f>
        <v>2705</v>
      </c>
      <c r="M60" s="62">
        <f>((L60-K60)/K60)*100</f>
        <v>-5.0544050544050538</v>
      </c>
      <c r="N60" s="34">
        <v>122</v>
      </c>
      <c r="O60" s="35">
        <f>68+O21</f>
        <v>347</v>
      </c>
      <c r="P60" s="62">
        <f>((O60-N60)/N60)*100</f>
        <v>184.42622950819671</v>
      </c>
    </row>
    <row r="61" spans="1:16" x14ac:dyDescent="0.2">
      <c r="A61" s="11"/>
      <c r="B61" s="38"/>
      <c r="C61" s="38"/>
      <c r="D61" s="63"/>
      <c r="E61" s="38"/>
      <c r="F61" s="38"/>
      <c r="G61" s="63"/>
      <c r="H61" s="38"/>
      <c r="I61" s="38"/>
      <c r="J61" s="63"/>
      <c r="K61" s="38"/>
      <c r="L61" s="38"/>
      <c r="M61" s="63"/>
      <c r="N61" s="38"/>
      <c r="O61" s="44"/>
      <c r="P61" s="48"/>
    </row>
    <row r="62" spans="1:16" x14ac:dyDescent="0.2">
      <c r="A62" s="12" t="s">
        <v>11</v>
      </c>
      <c r="B62" s="34">
        <v>3219</v>
      </c>
      <c r="C62" s="35">
        <f>1933+C23</f>
        <v>2976</v>
      </c>
      <c r="D62" s="62">
        <f>((C62-B62)/B62)*100</f>
        <v>-7.5489282385834109</v>
      </c>
      <c r="E62" s="34">
        <v>161188</v>
      </c>
      <c r="F62" s="35">
        <f>106711+F23</f>
        <v>172963</v>
      </c>
      <c r="G62" s="62">
        <f>((F62-E62)/E62)*100</f>
        <v>7.305134377248927</v>
      </c>
      <c r="H62" s="34">
        <v>6329</v>
      </c>
      <c r="I62" s="35">
        <f>4319+I23</f>
        <v>6062</v>
      </c>
      <c r="J62" s="62">
        <f>((I62-H62)/H62)*100</f>
        <v>-4.2186759361668509</v>
      </c>
      <c r="K62" s="34">
        <v>3935</v>
      </c>
      <c r="L62" s="35">
        <f>3615+L23</f>
        <v>4705</v>
      </c>
      <c r="M62" s="62">
        <f>((L62-K62)/K62)*100</f>
        <v>19.567979669631512</v>
      </c>
      <c r="N62" s="34">
        <v>11</v>
      </c>
      <c r="O62" s="35">
        <v>0</v>
      </c>
      <c r="P62" s="62">
        <f>((O62-N62)/N62)*100</f>
        <v>-100</v>
      </c>
    </row>
    <row r="63" spans="1:16" x14ac:dyDescent="0.2">
      <c r="A63" s="11"/>
      <c r="B63" s="38"/>
      <c r="C63" s="38"/>
      <c r="D63" s="63"/>
      <c r="E63" s="38"/>
      <c r="F63" s="38"/>
      <c r="G63" s="63"/>
      <c r="H63" s="38"/>
      <c r="I63" s="38"/>
      <c r="J63" s="63"/>
      <c r="K63" s="38"/>
      <c r="L63" s="38"/>
      <c r="M63" s="39"/>
      <c r="N63" s="41"/>
      <c r="O63" s="43"/>
      <c r="P63" s="41"/>
    </row>
    <row r="64" spans="1:16" x14ac:dyDescent="0.2">
      <c r="A64" s="12" t="s">
        <v>12</v>
      </c>
      <c r="B64" s="34">
        <v>751</v>
      </c>
      <c r="C64" s="35">
        <f>767+C25</f>
        <v>947</v>
      </c>
      <c r="D64" s="62">
        <f>((C64-B64)/B64)*100</f>
        <v>26.098535286284953</v>
      </c>
      <c r="E64" s="34">
        <v>10314</v>
      </c>
      <c r="F64" s="35">
        <f>7771+F25</f>
        <v>11893</v>
      </c>
      <c r="G64" s="62">
        <f>((F64-E64)/E64)*100</f>
        <v>15.30928834593756</v>
      </c>
      <c r="H64" s="34"/>
      <c r="I64" s="35"/>
      <c r="J64" s="62" t="e">
        <f>((I64-H64)/H64)*100</f>
        <v>#DIV/0!</v>
      </c>
      <c r="K64" s="35"/>
      <c r="L64" s="35"/>
      <c r="M64" s="47"/>
      <c r="N64" s="45"/>
      <c r="O64" s="42"/>
      <c r="P64" s="45"/>
    </row>
    <row r="65" spans="1:16" x14ac:dyDescent="0.2">
      <c r="A65" s="11"/>
      <c r="B65" s="38"/>
      <c r="C65" s="38"/>
      <c r="D65" s="63"/>
      <c r="E65" s="38"/>
      <c r="F65" s="38"/>
      <c r="G65" s="63"/>
      <c r="H65" s="38"/>
      <c r="I65" s="38"/>
      <c r="J65" s="63"/>
      <c r="K65" s="38"/>
      <c r="L65" s="38"/>
      <c r="M65" s="38"/>
      <c r="N65" s="41"/>
      <c r="O65" s="43"/>
      <c r="P65" s="48"/>
    </row>
    <row r="66" spans="1:16" x14ac:dyDescent="0.2">
      <c r="A66" s="12" t="s">
        <v>13</v>
      </c>
      <c r="B66" s="34">
        <v>750</v>
      </c>
      <c r="C66" s="35">
        <f>876+C27</f>
        <v>1410</v>
      </c>
      <c r="D66" s="62">
        <f>((C66-B66)/B66)*100</f>
        <v>88</v>
      </c>
      <c r="E66" s="34">
        <v>24633</v>
      </c>
      <c r="F66" s="35">
        <f>16270+F27</f>
        <v>37652</v>
      </c>
      <c r="G66" s="62">
        <f>((F66-E66)/E66)*100</f>
        <v>52.851865383834692</v>
      </c>
      <c r="H66" s="34">
        <v>1144</v>
      </c>
      <c r="I66" s="35">
        <f>687+I27</f>
        <v>915</v>
      </c>
      <c r="J66" s="62">
        <f>((I66-H66)/H66)*100</f>
        <v>-20.017482517482517</v>
      </c>
      <c r="K66" s="35"/>
      <c r="L66" s="35">
        <f>0+L27</f>
        <v>395</v>
      </c>
      <c r="M66" s="35"/>
      <c r="N66" s="45"/>
      <c r="O66" s="42"/>
      <c r="P66" s="45"/>
    </row>
    <row r="67" spans="1:16" x14ac:dyDescent="0.2">
      <c r="A67" s="11"/>
      <c r="B67" s="38"/>
      <c r="C67" s="38"/>
      <c r="D67" s="63"/>
      <c r="E67" s="38"/>
      <c r="F67" s="38"/>
      <c r="G67" s="63"/>
      <c r="H67" s="38"/>
      <c r="I67" s="38"/>
      <c r="J67" s="63"/>
      <c r="K67" s="43"/>
      <c r="L67" s="38"/>
      <c r="M67" s="38"/>
      <c r="N67" s="41"/>
      <c r="O67" s="43"/>
      <c r="P67" s="41"/>
    </row>
    <row r="68" spans="1:16" x14ac:dyDescent="0.2">
      <c r="A68" s="12" t="s">
        <v>2</v>
      </c>
      <c r="B68" s="34">
        <v>444</v>
      </c>
      <c r="C68" s="66">
        <f>158+C29</f>
        <v>379</v>
      </c>
      <c r="D68" s="65">
        <f>((C68-B68)/B68)*100</f>
        <v>-14.63963963963964</v>
      </c>
      <c r="E68" s="34">
        <v>3666</v>
      </c>
      <c r="F68" s="66">
        <f>871+F29</f>
        <v>2557</v>
      </c>
      <c r="G68" s="62">
        <f>((F68-E68)/E68)*100</f>
        <v>-30.250954719039825</v>
      </c>
      <c r="H68" s="34"/>
      <c r="I68" s="35">
        <f>0+I29</f>
        <v>2</v>
      </c>
      <c r="J68" s="62"/>
      <c r="K68" s="42"/>
      <c r="L68" s="35"/>
      <c r="M68" s="35"/>
      <c r="N68" s="45"/>
      <c r="O68" s="42"/>
      <c r="P68" s="45"/>
    </row>
    <row r="69" spans="1:16" x14ac:dyDescent="0.2">
      <c r="A69" s="22"/>
      <c r="B69" s="38"/>
      <c r="C69" s="38"/>
      <c r="D69" s="63"/>
      <c r="E69" s="38"/>
      <c r="F69" s="38"/>
      <c r="G69" s="63"/>
      <c r="H69" s="59"/>
      <c r="I69" s="38"/>
      <c r="J69" s="46"/>
      <c r="K69" s="43"/>
      <c r="L69" s="49"/>
      <c r="M69" s="49"/>
      <c r="N69" s="48"/>
      <c r="O69" s="44"/>
      <c r="P69" s="48"/>
    </row>
    <row r="70" spans="1:16" x14ac:dyDescent="0.2">
      <c r="A70" s="12" t="s">
        <v>5</v>
      </c>
      <c r="B70" s="34">
        <v>1191</v>
      </c>
      <c r="C70" s="35">
        <f>571+C31</f>
        <v>1287</v>
      </c>
      <c r="D70" s="62">
        <f>((C70-B70)/B70)*100</f>
        <v>8.0604534005037785</v>
      </c>
      <c r="E70" s="34">
        <v>1656</v>
      </c>
      <c r="F70" s="35">
        <f>741+F31</f>
        <v>2704</v>
      </c>
      <c r="G70" s="62">
        <f>((F70-E70)/E70)*100</f>
        <v>63.285024154589372</v>
      </c>
      <c r="H70" s="34"/>
      <c r="I70" s="35"/>
      <c r="J70" s="50"/>
      <c r="K70" s="42"/>
      <c r="L70" s="35"/>
      <c r="M70" s="35"/>
      <c r="N70" s="45"/>
      <c r="O70" s="42"/>
      <c r="P70" s="45"/>
    </row>
    <row r="71" spans="1:16" ht="13.5" thickBot="1" x14ac:dyDescent="0.25">
      <c r="A71" s="13"/>
      <c r="B71" s="51"/>
      <c r="C71" s="52"/>
      <c r="D71" s="60"/>
      <c r="E71" s="54"/>
      <c r="F71" s="52"/>
      <c r="G71" s="52"/>
      <c r="H71" s="56"/>
      <c r="I71" s="52"/>
      <c r="J71" s="55"/>
      <c r="K71" s="56"/>
      <c r="L71" s="52"/>
      <c r="M71" s="52"/>
      <c r="N71" s="57"/>
      <c r="O71" s="56"/>
      <c r="P71" s="58"/>
    </row>
    <row r="72" spans="1:16" ht="13.5" thickBot="1" x14ac:dyDescent="0.25">
      <c r="A72" s="23"/>
      <c r="B72" s="24"/>
      <c r="C72" s="25"/>
      <c r="D72" s="26"/>
      <c r="E72" s="27"/>
      <c r="F72" s="25"/>
      <c r="G72" s="25"/>
      <c r="H72" s="24"/>
      <c r="I72" s="25"/>
      <c r="J72" s="28"/>
      <c r="K72" s="27"/>
      <c r="L72" s="25"/>
      <c r="M72" s="25"/>
      <c r="N72" s="29"/>
      <c r="O72" s="29"/>
      <c r="P72" s="29"/>
    </row>
    <row r="73" spans="1:16" ht="13.5" thickBot="1" x14ac:dyDescent="0.25">
      <c r="A73" s="16" t="s">
        <v>4</v>
      </c>
      <c r="B73" s="30">
        <f>SUM(B54:B70)</f>
        <v>40421</v>
      </c>
      <c r="C73" s="31">
        <f>SUM(C54:C70)</f>
        <v>43508</v>
      </c>
      <c r="D73" s="32">
        <f>((C73-B73)/B73)*100</f>
        <v>7.6371193191657802</v>
      </c>
      <c r="E73" s="30">
        <f>SUM(E54:E70)</f>
        <v>2476681</v>
      </c>
      <c r="F73" s="31">
        <f>SUM(F54:F70)</f>
        <v>2648120</v>
      </c>
      <c r="G73" s="32">
        <f>((F73-E73)/E73)*100</f>
        <v>6.9221268302215737</v>
      </c>
      <c r="H73" s="30">
        <f>SUM(H54:H70)</f>
        <v>25947</v>
      </c>
      <c r="I73" s="31">
        <f>SUM(I54:I70)</f>
        <v>25425</v>
      </c>
      <c r="J73" s="32">
        <f>((I73-H73)/H73)*100</f>
        <v>-2.0117932708983695</v>
      </c>
      <c r="K73" s="30">
        <f>SUM(K54:K70)</f>
        <v>2823132</v>
      </c>
      <c r="L73" s="31">
        <f>SUM(L54:L70)</f>
        <v>2536247.42</v>
      </c>
      <c r="M73" s="32">
        <f>((L73-K73)/K73)*100</f>
        <v>-10.161925832727626</v>
      </c>
      <c r="N73" s="33">
        <f>SUM(N54:N70)</f>
        <v>889771</v>
      </c>
      <c r="O73" s="31">
        <f>SUM(O54:O71)</f>
        <v>989133</v>
      </c>
      <c r="P73" s="32">
        <f>((O73-N73)/N73)*100</f>
        <v>11.167143006458966</v>
      </c>
    </row>
    <row r="75" spans="1:16" x14ac:dyDescent="0.2">
      <c r="A75" t="s">
        <v>19</v>
      </c>
    </row>
    <row r="76" spans="1:16" x14ac:dyDescent="0.2">
      <c r="A76" t="s">
        <v>20</v>
      </c>
    </row>
    <row r="77" spans="1:16" x14ac:dyDescent="0.2">
      <c r="A77" t="s">
        <v>21</v>
      </c>
    </row>
  </sheetData>
  <mergeCells count="47">
    <mergeCell ref="I13:I14"/>
    <mergeCell ref="B13:B14"/>
    <mergeCell ref="C13:C14"/>
    <mergeCell ref="K2:Z2"/>
    <mergeCell ref="E12:G12"/>
    <mergeCell ref="H12:J12"/>
    <mergeCell ref="K12:M12"/>
    <mergeCell ref="A8:P8"/>
    <mergeCell ref="A9:P9"/>
    <mergeCell ref="N12:P12"/>
    <mergeCell ref="B12:D12"/>
    <mergeCell ref="L13:L14"/>
    <mergeCell ref="J13:J14"/>
    <mergeCell ref="A47:P47"/>
    <mergeCell ref="A48:P48"/>
    <mergeCell ref="B51:D51"/>
    <mergeCell ref="A13:A14"/>
    <mergeCell ref="P13:P14"/>
    <mergeCell ref="M13:M14"/>
    <mergeCell ref="H13:H14"/>
    <mergeCell ref="D13:D14"/>
    <mergeCell ref="E13:E14"/>
    <mergeCell ref="O13:O14"/>
    <mergeCell ref="N13:N14"/>
    <mergeCell ref="F13:F14"/>
    <mergeCell ref="K13:K14"/>
    <mergeCell ref="G13:G14"/>
    <mergeCell ref="H51:J51"/>
    <mergeCell ref="N51:P51"/>
    <mergeCell ref="K51:M51"/>
    <mergeCell ref="E52:E53"/>
    <mergeCell ref="F52:F53"/>
    <mergeCell ref="H52:H53"/>
    <mergeCell ref="I52:I53"/>
    <mergeCell ref="J52:J53"/>
    <mergeCell ref="K52:K53"/>
    <mergeCell ref="M52:M53"/>
    <mergeCell ref="L52:L53"/>
    <mergeCell ref="E51:G51"/>
    <mergeCell ref="N52:N53"/>
    <mergeCell ref="O52:O53"/>
    <mergeCell ref="P52:P53"/>
    <mergeCell ref="A52:A53"/>
    <mergeCell ref="B52:B53"/>
    <mergeCell ref="C52:C53"/>
    <mergeCell ref="D52:D53"/>
    <mergeCell ref="G52:G53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2009-08-19T17:03:51Z</cp:lastPrinted>
  <dcterms:created xsi:type="dcterms:W3CDTF">2006-06-06T13:31:07Z</dcterms:created>
  <dcterms:modified xsi:type="dcterms:W3CDTF">2016-01-07T06:32:02Z</dcterms:modified>
</cp:coreProperties>
</file>